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ROGRAMAS SUBVENCIONADOS\CONTRATOS 2+2\FPU\PREDOCTORALES CONV 2020_CONTRATACION 2021\"/>
    </mc:Choice>
  </mc:AlternateContent>
  <bookViews>
    <workbookView xWindow="120" yWindow="45" windowWidth="28515" windowHeight="11820"/>
  </bookViews>
  <sheets>
    <sheet name="Hoja1" sheetId="1" r:id="rId1"/>
    <sheet name="Hoja2" sheetId="2" r:id="rId2"/>
    <sheet name="Hoja3" sheetId="3" r:id="rId3"/>
  </sheets>
  <definedNames>
    <definedName name="_xlnm.Print_Area" localSheetId="0">Hoja1!$A$1:$J$21</definedName>
  </definedNames>
  <calcPr calcId="162913"/>
</workbook>
</file>

<file path=xl/calcChain.xml><?xml version="1.0" encoding="utf-8"?>
<calcChain xmlns="http://schemas.openxmlformats.org/spreadsheetml/2006/main">
  <c r="E13" i="1" l="1"/>
  <c r="D13" i="1" l="1"/>
  <c r="A12" i="1" l="1"/>
  <c r="I20" i="1"/>
  <c r="F13" i="1" l="1"/>
  <c r="I13" i="1" l="1"/>
  <c r="B7" i="1"/>
  <c r="D7" i="1" s="1"/>
  <c r="J7" i="1" s="1"/>
  <c r="B6" i="1"/>
  <c r="D6" i="1" s="1"/>
  <c r="J6" i="1" s="1"/>
  <c r="B5" i="1"/>
  <c r="D5" i="1" s="1"/>
  <c r="J5" i="1" s="1"/>
  <c r="B4" i="1"/>
  <c r="D4" i="1" s="1"/>
  <c r="J4" i="1" s="1"/>
  <c r="J8" i="1" l="1"/>
  <c r="E7" i="1"/>
  <c r="G7" i="1" s="1"/>
  <c r="E6" i="1"/>
  <c r="E5" i="1"/>
  <c r="G5" i="1" s="1"/>
  <c r="E4" i="1"/>
  <c r="G4" i="1" l="1"/>
  <c r="F6" i="1"/>
  <c r="H6" i="1" s="1"/>
  <c r="G6" i="1"/>
  <c r="F5" i="1"/>
  <c r="H5" i="1" s="1"/>
  <c r="F4" i="1"/>
  <c r="H4" i="1" s="1"/>
  <c r="F7" i="1"/>
  <c r="I6" i="1" l="1"/>
  <c r="I4" i="1"/>
  <c r="H7" i="1"/>
  <c r="I7" i="1" s="1"/>
  <c r="I5" i="1"/>
</calcChain>
</file>

<file path=xl/sharedStrings.xml><?xml version="1.0" encoding="utf-8"?>
<sst xmlns="http://schemas.openxmlformats.org/spreadsheetml/2006/main" count="29" uniqueCount="27">
  <si>
    <t>AÑO DE CONTRATO</t>
  </si>
  <si>
    <t xml:space="preserve">CUOTA PATRONAL S.S. CONTINGENCIAS COMUNES </t>
  </si>
  <si>
    <t xml:space="preserve">CUOTA PATRONAL S.S. RESTO </t>
  </si>
  <si>
    <t>BONIFICACION S.S.LEY DE LA CIENCIA (30% de contingencias comunes)</t>
  </si>
  <si>
    <t xml:space="preserve">COSTE TOTAL ANUAL CON BONIFICACION </t>
  </si>
  <si>
    <t>RETRIBUCIÓN SEGÚN MÍNIMOS LEGISLACIÓN</t>
  </si>
  <si>
    <t>RETRIBUCIÓN MENSUAL SEGÚN CONVOCATORIA Y LEGISLACIÓN</t>
  </si>
  <si>
    <t>PRIMERO (56%)</t>
  </si>
  <si>
    <t>SEGUNDO (56%)</t>
  </si>
  <si>
    <t>TERCERO (60%)</t>
  </si>
  <si>
    <t>CUARTO (75%)</t>
  </si>
  <si>
    <t>Anual G.P. 1</t>
  </si>
  <si>
    <t>Mensual (14 pagas)</t>
  </si>
  <si>
    <t>RETRIBUCIÓN MÍNIMA SEGÚN CONVOCATORIA</t>
  </si>
  <si>
    <t>POP (Periodo de Orientación Postdoctoral)</t>
  </si>
  <si>
    <t>SEGURIDAD SOCIAL 
(31,4%)</t>
  </si>
  <si>
    <t xml:space="preserve">COSTE TOTAL ANUAL  </t>
  </si>
  <si>
    <t>Retribuciones Convenio 
Ejercicio 2020</t>
  </si>
  <si>
    <t>COFINANCIACION</t>
  </si>
  <si>
    <t xml:space="preserve">RETRIBUCIÓN MENSUAL </t>
  </si>
  <si>
    <t>AYUDA MIU (RETRIBUCION)</t>
  </si>
  <si>
    <t xml:space="preserve">RETRIBUCION ANUAL  14 PAGAS </t>
  </si>
  <si>
    <t>COSTE DEL CONTRATO PREDOCTORAL</t>
  </si>
  <si>
    <t>COSTE CONTRATO PREDOCTORAL  FPU 2020. 
Orden de 6 de noviembre de 2020, del Ministerio de Universidades</t>
  </si>
  <si>
    <r>
      <t xml:space="preserve">Calculos realizados sobre la retribución de un grupo profesional I, vigentes en el momento actual (29,010,80€ brutos anuales).
 La retribución mínima establecida en la convocatoria de ayudas es equivalente a los % mínimos establecidos en el artículo 7 del Real Decreto 103/2019, de 1 de marzo, (EPIF), por lo que </t>
    </r>
    <r>
      <rPr>
        <u/>
        <sz val="11"/>
        <color theme="1"/>
        <rFont val="Calibri"/>
        <family val="2"/>
        <scheme val="minor"/>
      </rPr>
      <t>a fecha del cálculo</t>
    </r>
    <r>
      <rPr>
        <sz val="11"/>
        <color theme="1"/>
        <rFont val="Calibri"/>
        <family val="2"/>
        <scheme val="minor"/>
      </rPr>
      <t xml:space="preserve">, durante la etapa </t>
    </r>
    <r>
      <rPr>
        <b/>
        <sz val="11"/>
        <color theme="1"/>
        <rFont val="Calibri"/>
        <family val="2"/>
        <scheme val="minor"/>
      </rPr>
      <t>PREDOCTORAL no sería necesaria cofinanciación.</t>
    </r>
  </si>
  <si>
    <r>
      <t>De acuerdo a la convoatoria de ayuas, los contratos POP se autorizarán por orden de presentación a través de la sede electrónica del Ministerio de Universidades. 
La con</t>
    </r>
    <r>
      <rPr>
        <u/>
        <sz val="11"/>
        <color theme="1"/>
        <rFont val="Calibri"/>
        <family val="2"/>
        <scheme val="minor"/>
      </rPr>
      <t>vocatoria señala una retribucion salarial mínima,  de 33.659,7807 euros brutos anuales</t>
    </r>
    <r>
      <rPr>
        <sz val="11"/>
        <color theme="1"/>
        <rFont val="Calibri"/>
        <family val="2"/>
        <scheme val="minor"/>
      </rPr>
      <t>, pero no hace mensión al coste de la cuota patronal durante el periodo POP, por lo que a efectos de determinar la cofinanciacion, habrá que confirmar con el Ministerio si de forma análoga al periodo predoctoral, durante el POP se financiarán los costes de la cuota patronal de la Seguridad Social, conforme a la Orden TMS/83/2019, de 31 de enero.</t>
    </r>
  </si>
  <si>
    <t>a confirnar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</si>
</sst>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 x14ac:knownFonts="1">
    <font>
      <sz val="11"/>
      <color theme="1"/>
      <name val="Calibri"/>
      <family val="2"/>
      <scheme val="minor"/>
    </font>
    <font>
      <b/>
      <sz val="10"/>
      <name val="Arial"/>
      <family val="2"/>
    </font>
    <font>
      <b/>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3">
    <xf numFmtId="0" fontId="0" fillId="0" borderId="0" xfId="0"/>
    <xf numFmtId="0" fontId="0" fillId="0" borderId="1" xfId="0" applyBorder="1"/>
    <xf numFmtId="164" fontId="0" fillId="0" borderId="1" xfId="0" applyNumberFormat="1" applyBorder="1"/>
    <xf numFmtId="164" fontId="0" fillId="2" borderId="1" xfId="0" applyNumberFormat="1" applyFill="1" applyBorder="1"/>
    <xf numFmtId="4" fontId="0" fillId="0" borderId="0" xfId="0" applyNumberFormat="1" applyBorder="1"/>
    <xf numFmtId="164"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0" xfId="0" applyAlignment="1">
      <alignment vertical="center"/>
    </xf>
    <xf numFmtId="14" fontId="2" fillId="2" borderId="0" xfId="0" applyNumberFormat="1" applyFont="1" applyFill="1"/>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0" fillId="0" borderId="3" xfId="0" applyNumberFormat="1" applyBorder="1" applyAlignment="1">
      <alignment horizontal="center" vertical="center" wrapText="1"/>
    </xf>
    <xf numFmtId="0" fontId="0" fillId="2" borderId="4" xfId="0" applyFont="1" applyFill="1" applyBorder="1" applyAlignment="1">
      <alignment horizontal="center" vertical="center" wrapText="1"/>
    </xf>
    <xf numFmtId="4" fontId="0" fillId="2" borderId="4" xfId="0" applyNumberFormat="1" applyFill="1" applyBorder="1" applyAlignment="1">
      <alignment vertical="center"/>
    </xf>
    <xf numFmtId="0" fontId="2" fillId="0" borderId="11" xfId="0" applyFont="1" applyBorder="1" applyAlignment="1">
      <alignment horizontal="center" vertical="center" wrapText="1"/>
    </xf>
    <xf numFmtId="0" fontId="0" fillId="0" borderId="12" xfId="0" applyFont="1" applyBorder="1" applyAlignment="1">
      <alignment horizontal="center" vertical="center" wrapText="1"/>
    </xf>
    <xf numFmtId="4" fontId="2" fillId="0" borderId="11"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0" fontId="0" fillId="0" borderId="3" xfId="0" applyFont="1" applyBorder="1" applyAlignment="1">
      <alignment horizontal="center" vertical="center" wrapText="1"/>
    </xf>
    <xf numFmtId="164" fontId="0" fillId="0" borderId="3"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164" fontId="0" fillId="0" borderId="15"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4" fontId="0" fillId="0" borderId="0" xfId="0" applyNumberFormat="1"/>
    <xf numFmtId="4" fontId="0" fillId="2" borderId="4" xfId="0" applyNumberFormat="1" applyFill="1" applyBorder="1" applyAlignment="1">
      <alignment horizontal="center" vertical="center"/>
    </xf>
    <xf numFmtId="0" fontId="0" fillId="0" borderId="0" xfId="0" applyBorder="1" applyAlignment="1">
      <alignment horizontal="center" vertical="center" wrapText="1"/>
    </xf>
    <xf numFmtId="4" fontId="0" fillId="0" borderId="0" xfId="0" applyNumberFormat="1" applyBorder="1" applyAlignment="1">
      <alignment horizontal="center" vertical="center" wrapText="1"/>
    </xf>
    <xf numFmtId="4" fontId="2"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2" borderId="1" xfId="0" applyNumberFormat="1" applyFill="1" applyBorder="1" applyAlignment="1">
      <alignment vertical="center"/>
    </xf>
    <xf numFmtId="0" fontId="0" fillId="2" borderId="3" xfId="0" applyFill="1" applyBorder="1" applyAlignment="1">
      <alignment horizontal="center" wrapText="1"/>
    </xf>
    <xf numFmtId="0" fontId="0" fillId="2" borderId="4" xfId="0" applyFill="1" applyBorder="1" applyAlignment="1">
      <alignment horizont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5" xfId="0" applyFont="1" applyFill="1" applyBorder="1" applyAlignment="1">
      <alignment horizontal="center" wrapText="1"/>
    </xf>
    <xf numFmtId="0" fontId="2" fillId="0" borderId="19" xfId="0" applyFont="1" applyBorder="1" applyAlignment="1">
      <alignment horizontal="center" vertical="center" wrapText="1"/>
    </xf>
    <xf numFmtId="164" fontId="0" fillId="0" borderId="14"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abSelected="1" zoomScale="90" zoomScaleNormal="90" workbookViewId="0">
      <selection activeCell="J14" sqref="J14"/>
    </sheetView>
  </sheetViews>
  <sheetFormatPr baseColWidth="10" defaultRowHeight="15" x14ac:dyDescent="0.25"/>
  <cols>
    <col min="1" max="1" width="16.42578125" customWidth="1"/>
    <col min="2" max="2" width="16.85546875" customWidth="1"/>
    <col min="3" max="3" width="16.140625" customWidth="1"/>
    <col min="4" max="4" width="16.85546875" customWidth="1"/>
    <col min="5" max="5" width="18.85546875" customWidth="1"/>
    <col min="6" max="6" width="16.140625" customWidth="1"/>
    <col min="8" max="8" width="17.85546875" customWidth="1"/>
    <col min="9" max="9" width="17.42578125" customWidth="1"/>
    <col min="10" max="10" width="17.5703125" customWidth="1"/>
  </cols>
  <sheetData>
    <row r="1" spans="1:10" ht="33.75" customHeight="1" thickBot="1" x14ac:dyDescent="0.3">
      <c r="A1" s="43" t="s">
        <v>23</v>
      </c>
      <c r="B1" s="43"/>
      <c r="C1" s="43"/>
      <c r="D1" s="44"/>
      <c r="E1" s="44"/>
      <c r="F1" s="44"/>
      <c r="G1" s="44"/>
      <c r="H1" s="44"/>
      <c r="I1" s="44"/>
    </row>
    <row r="2" spans="1:10" ht="25.5" customHeight="1" x14ac:dyDescent="0.25">
      <c r="A2" s="45" t="s">
        <v>0</v>
      </c>
      <c r="B2" s="45" t="s">
        <v>5</v>
      </c>
      <c r="C2" s="47" t="s">
        <v>13</v>
      </c>
      <c r="D2" s="49" t="s">
        <v>22</v>
      </c>
      <c r="E2" s="50"/>
      <c r="F2" s="50"/>
      <c r="G2" s="50"/>
      <c r="H2" s="50"/>
      <c r="I2" s="51"/>
    </row>
    <row r="3" spans="1:10" ht="75" x14ac:dyDescent="0.25">
      <c r="A3" s="46"/>
      <c r="B3" s="46"/>
      <c r="C3" s="48"/>
      <c r="D3" s="18" t="s">
        <v>6</v>
      </c>
      <c r="E3" s="13" t="s">
        <v>21</v>
      </c>
      <c r="F3" s="7" t="s">
        <v>1</v>
      </c>
      <c r="G3" s="7" t="s">
        <v>2</v>
      </c>
      <c r="H3" s="7" t="s">
        <v>3</v>
      </c>
      <c r="I3" s="19" t="s">
        <v>4</v>
      </c>
      <c r="J3" s="16" t="s">
        <v>18</v>
      </c>
    </row>
    <row r="4" spans="1:10" s="11" customFormat="1" x14ac:dyDescent="0.25">
      <c r="A4" s="8" t="s">
        <v>7</v>
      </c>
      <c r="B4" s="9">
        <f>$I$20*56%</f>
        <v>1160.432</v>
      </c>
      <c r="C4" s="15">
        <v>1160.43</v>
      </c>
      <c r="D4" s="20">
        <f>MAX(B4:C4)</f>
        <v>1160.432</v>
      </c>
      <c r="E4" s="14">
        <f>D4*14</f>
        <v>16246.048000000001</v>
      </c>
      <c r="F4" s="10">
        <f>E4*23.6/100</f>
        <v>3834.0673280000005</v>
      </c>
      <c r="G4" s="10">
        <f>E4*9/100</f>
        <v>1462.1443200000001</v>
      </c>
      <c r="H4" s="10">
        <f>F4*30/100</f>
        <v>1150.2201984000003</v>
      </c>
      <c r="I4" s="21">
        <f>E4+F4+G4-H4</f>
        <v>20392.039449600001</v>
      </c>
      <c r="J4" s="17">
        <f>D4-C4</f>
        <v>1.9999999999527063E-3</v>
      </c>
    </row>
    <row r="5" spans="1:10" s="11" customFormat="1" x14ac:dyDescent="0.25">
      <c r="A5" s="8" t="s">
        <v>8</v>
      </c>
      <c r="B5" s="9">
        <f>$I$20*56%</f>
        <v>1160.432</v>
      </c>
      <c r="C5" s="15">
        <v>1160.43</v>
      </c>
      <c r="D5" s="20">
        <f t="shared" ref="D5:D7" si="0">MAX(B5:C5)</f>
        <v>1160.432</v>
      </c>
      <c r="E5" s="14">
        <f>D5*14</f>
        <v>16246.048000000001</v>
      </c>
      <c r="F5" s="10">
        <f>E5*23.6/100</f>
        <v>3834.0673280000005</v>
      </c>
      <c r="G5" s="10">
        <f>E5*9/100</f>
        <v>1462.1443200000001</v>
      </c>
      <c r="H5" s="10">
        <f>F5*30/100</f>
        <v>1150.2201984000003</v>
      </c>
      <c r="I5" s="21">
        <f>E5+F5+G5-H5</f>
        <v>20392.039449600001</v>
      </c>
      <c r="J5" s="17">
        <f t="shared" ref="J5:J7" si="1">D5-C5</f>
        <v>1.9999999999527063E-3</v>
      </c>
    </row>
    <row r="6" spans="1:10" s="11" customFormat="1" x14ac:dyDescent="0.25">
      <c r="A6" s="8" t="s">
        <v>9</v>
      </c>
      <c r="B6" s="9">
        <f>$I$20*60%</f>
        <v>1243.32</v>
      </c>
      <c r="C6" s="15">
        <v>1243.32</v>
      </c>
      <c r="D6" s="20">
        <f t="shared" si="0"/>
        <v>1243.32</v>
      </c>
      <c r="E6" s="14">
        <f>D6*14</f>
        <v>17406.48</v>
      </c>
      <c r="F6" s="10">
        <f>E6*23.6/100</f>
        <v>4107.9292800000003</v>
      </c>
      <c r="G6" s="10">
        <f>E6*9/100</f>
        <v>1566.5832</v>
      </c>
      <c r="H6" s="10">
        <f>F6*30/100</f>
        <v>1232.3787840000002</v>
      </c>
      <c r="I6" s="21">
        <f>E6+F6+G6-H6</f>
        <v>21848.613696</v>
      </c>
      <c r="J6" s="17">
        <f t="shared" si="1"/>
        <v>0</v>
      </c>
    </row>
    <row r="7" spans="1:10" s="11" customFormat="1" ht="15.75" thickBot="1" x14ac:dyDescent="0.3">
      <c r="A7" s="8" t="s">
        <v>10</v>
      </c>
      <c r="B7" s="9">
        <f>$I$20*75%</f>
        <v>1554.1499999999999</v>
      </c>
      <c r="C7" s="15">
        <v>1554.15</v>
      </c>
      <c r="D7" s="22">
        <f t="shared" si="0"/>
        <v>1554.15</v>
      </c>
      <c r="E7" s="23">
        <f>D7*14</f>
        <v>21758.100000000002</v>
      </c>
      <c r="F7" s="24">
        <f>E7*23.6/100</f>
        <v>5134.9116000000013</v>
      </c>
      <c r="G7" s="24">
        <f>E7*9/100</f>
        <v>1958.2290000000003</v>
      </c>
      <c r="H7" s="24">
        <f>F7*30/100</f>
        <v>1540.4734800000003</v>
      </c>
      <c r="I7" s="25">
        <f>E7+F7+G7-H7</f>
        <v>27310.767120000004</v>
      </c>
      <c r="J7" s="17">
        <f t="shared" si="1"/>
        <v>0</v>
      </c>
    </row>
    <row r="8" spans="1:10" s="11" customFormat="1" x14ac:dyDescent="0.25">
      <c r="A8" s="36"/>
      <c r="B8" s="37"/>
      <c r="C8" s="37"/>
      <c r="D8" s="38"/>
      <c r="E8" s="38"/>
      <c r="F8" s="39"/>
      <c r="G8" s="39"/>
      <c r="H8" s="39"/>
      <c r="I8" s="39"/>
      <c r="J8" s="40">
        <f>SUM(J4:J7)</f>
        <v>3.9999999999054126E-3</v>
      </c>
    </row>
    <row r="9" spans="1:10" s="11" customFormat="1" ht="46.5" customHeight="1" x14ac:dyDescent="0.25">
      <c r="A9" s="56" t="s">
        <v>24</v>
      </c>
      <c r="B9" s="56"/>
      <c r="C9" s="56"/>
      <c r="D9" s="56"/>
      <c r="E9" s="56"/>
      <c r="F9" s="56"/>
      <c r="G9" s="56"/>
      <c r="H9" s="56"/>
      <c r="I9" s="56"/>
      <c r="J9" s="39"/>
    </row>
    <row r="10" spans="1:10" s="11" customFormat="1" x14ac:dyDescent="0.25">
      <c r="A10" s="36"/>
      <c r="B10" s="37"/>
      <c r="C10" s="37"/>
      <c r="D10" s="38"/>
      <c r="E10" s="38"/>
      <c r="F10" s="39"/>
      <c r="G10" s="39"/>
      <c r="H10" s="39"/>
      <c r="I10" s="39"/>
      <c r="J10" s="39"/>
    </row>
    <row r="11" spans="1:10" ht="15.75" thickBot="1" x14ac:dyDescent="0.3">
      <c r="A11" s="52" t="s">
        <v>14</v>
      </c>
      <c r="B11" s="52"/>
      <c r="C11" s="52"/>
      <c r="D11" s="53"/>
      <c r="E11" s="53"/>
      <c r="F11" s="53"/>
      <c r="G11" s="53"/>
      <c r="H11" s="53"/>
      <c r="I11" s="53"/>
      <c r="J11" s="4"/>
    </row>
    <row r="12" spans="1:10" ht="30" x14ac:dyDescent="0.25">
      <c r="A12" s="57" t="str">
        <f>UPPER("Contrato de Acesso al Sistema Español de Ciencia, Tecnología e Innovación")</f>
        <v>CONTRATO DE ACESSO AL SISTEMA ESPAÑOL DE CIENCIA, TECNOLOGÍA E INNOVACIÓN</v>
      </c>
      <c r="B12" s="58"/>
      <c r="C12" s="26" t="s">
        <v>20</v>
      </c>
      <c r="D12" s="31" t="s">
        <v>19</v>
      </c>
      <c r="E12" s="32" t="s">
        <v>21</v>
      </c>
      <c r="F12" s="54" t="s">
        <v>15</v>
      </c>
      <c r="G12" s="54"/>
      <c r="H12" s="54"/>
      <c r="I12" s="33" t="s">
        <v>16</v>
      </c>
      <c r="J12" s="16" t="s">
        <v>18</v>
      </c>
    </row>
    <row r="13" spans="1:10" ht="15.75" thickBot="1" x14ac:dyDescent="0.3">
      <c r="A13" s="59"/>
      <c r="B13" s="60"/>
      <c r="C13" s="27">
        <v>33659.78</v>
      </c>
      <c r="D13" s="28">
        <f>ROUNDUP(E13/14,2)</f>
        <v>2404.27</v>
      </c>
      <c r="E13" s="29">
        <f>C13</f>
        <v>33659.78</v>
      </c>
      <c r="F13" s="55">
        <f>E13*31.4%</f>
        <v>10569.17092</v>
      </c>
      <c r="G13" s="55"/>
      <c r="H13" s="55"/>
      <c r="I13" s="30">
        <f>F13+E13</f>
        <v>44228.950920000003</v>
      </c>
      <c r="J13" s="35" t="s">
        <v>26</v>
      </c>
    </row>
    <row r="14" spans="1:10" x14ac:dyDescent="0.25">
      <c r="A14" s="6"/>
      <c r="B14" s="6"/>
      <c r="C14" s="6"/>
      <c r="D14" s="5"/>
      <c r="E14" s="5"/>
      <c r="F14" s="5"/>
      <c r="G14" s="5"/>
      <c r="H14" s="5"/>
      <c r="I14" s="5"/>
      <c r="J14" s="4"/>
    </row>
    <row r="15" spans="1:10" ht="61.5" customHeight="1" x14ac:dyDescent="0.25">
      <c r="A15" s="61" t="s">
        <v>25</v>
      </c>
      <c r="B15" s="62"/>
      <c r="C15" s="62"/>
      <c r="D15" s="62"/>
      <c r="E15" s="62"/>
      <c r="F15" s="62"/>
      <c r="G15" s="62"/>
      <c r="H15" s="62"/>
      <c r="I15" s="62"/>
      <c r="J15" s="4"/>
    </row>
    <row r="16" spans="1:10" x14ac:dyDescent="0.25">
      <c r="I16" s="12">
        <v>44146</v>
      </c>
    </row>
    <row r="18" spans="8:12" ht="31.5" customHeight="1" x14ac:dyDescent="0.25">
      <c r="H18" s="41" t="s">
        <v>17</v>
      </c>
      <c r="I18" s="42"/>
      <c r="L18" s="34"/>
    </row>
    <row r="19" spans="8:12" x14ac:dyDescent="0.25">
      <c r="H19" s="1" t="s">
        <v>11</v>
      </c>
      <c r="I19" s="1" t="s">
        <v>12</v>
      </c>
    </row>
    <row r="20" spans="8:12" x14ac:dyDescent="0.25">
      <c r="H20" s="2">
        <v>29010.799999999999</v>
      </c>
      <c r="I20" s="3">
        <f>H20/14</f>
        <v>2072.1999999999998</v>
      </c>
    </row>
  </sheetData>
  <mergeCells count="12">
    <mergeCell ref="H18:I18"/>
    <mergeCell ref="A1:I1"/>
    <mergeCell ref="A2:A3"/>
    <mergeCell ref="B2:B3"/>
    <mergeCell ref="C2:C3"/>
    <mergeCell ref="D2:I2"/>
    <mergeCell ref="A11:I11"/>
    <mergeCell ref="F12:H12"/>
    <mergeCell ref="F13:H13"/>
    <mergeCell ref="A9:I9"/>
    <mergeCell ref="A12:B13"/>
    <mergeCell ref="A15:I15"/>
  </mergeCells>
  <printOptions horizontalCentered="1" verticalCentered="1"/>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CSIC</dc:creator>
  <cp:lastModifiedBy>Cristina de Pedro Sanchez</cp:lastModifiedBy>
  <cp:lastPrinted>2020-10-08T11:10:34Z</cp:lastPrinted>
  <dcterms:created xsi:type="dcterms:W3CDTF">2017-01-11T15:40:17Z</dcterms:created>
  <dcterms:modified xsi:type="dcterms:W3CDTF">2020-11-11T14:03:25Z</dcterms:modified>
</cp:coreProperties>
</file>